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30" tabRatio="565" activeTab="0"/>
  </bookViews>
  <sheets>
    <sheet name="Расчетные ПК" sheetId="1" r:id="rId1"/>
  </sheets>
  <definedNames>
    <definedName name="Metal">#REF!</definedName>
    <definedName name="nds">'Расчетные ПК'!$E$7</definedName>
    <definedName name="Spin">#REF!</definedName>
    <definedName name="Stark">#REF!</definedName>
    <definedName name="курс">'Расчетные ПК'!$E$6</definedName>
    <definedName name="НДС">'Расчетные ПК'!#REF!</definedName>
    <definedName name="_xlnm.Print_Area" localSheetId="0">'Расчетные ПК'!$A$2:$H$161</definedName>
    <definedName name="окр">'Расчетные ПК'!#REF!</definedName>
    <definedName name="Пруск">#REF!</definedName>
  </definedNames>
  <calcPr fullCalcOnLoad="1"/>
</workbook>
</file>

<file path=xl/sharedStrings.xml><?xml version="1.0" encoding="utf-8"?>
<sst xmlns="http://schemas.openxmlformats.org/spreadsheetml/2006/main" count="194" uniqueCount="93">
  <si>
    <t>Продукт/Версия</t>
  </si>
  <si>
    <t>Сетевой</t>
  </si>
  <si>
    <t>ПРУСК 2.0</t>
  </si>
  <si>
    <t>ПРУСК 1.2 на
ПРУСК 2.0</t>
  </si>
  <si>
    <t>ВарКон 1.0 на
ВарКон 2.0</t>
  </si>
  <si>
    <t>2-е рабочее место</t>
  </si>
  <si>
    <t>-</t>
  </si>
  <si>
    <t>3-е и последующие рабочие места</t>
  </si>
  <si>
    <t>proFEt&amp;STARK ES 7.2/3.1</t>
  </si>
  <si>
    <t>proFEt&amp;STARK ES 7.2/3.1+StarLi</t>
  </si>
  <si>
    <t>proFEt&amp;STARK ES M 7.2/3.1</t>
  </si>
  <si>
    <t>proFEt&amp;STARK ES M 7.2/3.0</t>
  </si>
  <si>
    <t>proFEt&amp;STARK ES M 7.2/2.2</t>
  </si>
  <si>
    <t>STARK ES M 4.0 (2005)</t>
  </si>
  <si>
    <t>*1)</t>
  </si>
  <si>
    <t>*2)</t>
  </si>
  <si>
    <t xml:space="preserve">курс </t>
  </si>
  <si>
    <t>STARK ES M 4.2 (2006)</t>
  </si>
  <si>
    <r>
      <t>Сетевой</t>
    </r>
    <r>
      <rPr>
        <b/>
        <vertAlign val="superscript"/>
        <sz val="12"/>
        <rFont val="Times New Roman"/>
        <family val="1"/>
      </rPr>
      <t>*1)</t>
    </r>
  </si>
  <si>
    <r>
      <t>Сетевой</t>
    </r>
    <r>
      <rPr>
        <b/>
        <vertAlign val="superscript"/>
        <sz val="12"/>
        <rFont val="Times New Roman"/>
        <family val="1"/>
      </rPr>
      <t>*2)</t>
    </r>
  </si>
  <si>
    <t>НДС</t>
  </si>
  <si>
    <t>3.1+</t>
  </si>
  <si>
    <t>4x4</t>
  </si>
  <si>
    <t>4.0</t>
  </si>
  <si>
    <t>3.1</t>
  </si>
  <si>
    <t>3.0</t>
  </si>
  <si>
    <t>2.20</t>
  </si>
  <si>
    <t>4.2</t>
  </si>
  <si>
    <t>2.2</t>
  </si>
  <si>
    <t>2.0</t>
  </si>
  <si>
    <t>1.1</t>
  </si>
  <si>
    <r>
      <t>Сетевой</t>
    </r>
    <r>
      <rPr>
        <b/>
        <vertAlign val="superscript"/>
        <sz val="12"/>
        <rFont val="Times New Roman"/>
        <family val="1"/>
      </rPr>
      <t>*3)</t>
    </r>
  </si>
  <si>
    <t>Вариант поставки</t>
  </si>
  <si>
    <t>Количество</t>
  </si>
  <si>
    <t>Локальный</t>
  </si>
  <si>
    <t>Локальный*2)</t>
  </si>
  <si>
    <r>
      <t>Локальный</t>
    </r>
    <r>
      <rPr>
        <b/>
        <vertAlign val="superscript"/>
        <sz val="12"/>
        <rFont val="Times New Roman"/>
        <family val="1"/>
      </rPr>
      <t>*1)</t>
    </r>
  </si>
  <si>
    <r>
      <t>Локальный</t>
    </r>
    <r>
      <rPr>
        <b/>
        <vertAlign val="superscript"/>
        <sz val="12"/>
        <rFont val="Times New Roman"/>
        <family val="1"/>
      </rPr>
      <t>*2)</t>
    </r>
  </si>
  <si>
    <r>
      <t>Локальный</t>
    </r>
    <r>
      <rPr>
        <b/>
        <vertAlign val="superscript"/>
        <sz val="12"/>
        <rFont val="Times New Roman"/>
        <family val="1"/>
      </rPr>
      <t>*3)</t>
    </r>
  </si>
  <si>
    <t>Состав комплекса</t>
  </si>
  <si>
    <t>руб.</t>
  </si>
  <si>
    <t>STARK ES 4.2 (2006)</t>
  </si>
  <si>
    <t>STARK ES 4.0 (2005)</t>
  </si>
  <si>
    <t>РАСЧЕТНЫЕ ПРОГРАММЫ</t>
  </si>
  <si>
    <t>Цена (у.е.)</t>
  </si>
  <si>
    <t>Цена,
руб.</t>
  </si>
  <si>
    <t>Цена ,
руб.</t>
  </si>
  <si>
    <t xml:space="preserve">ПРОГРАММНЫЙ КОМПЛЕКС СТАРКОН </t>
  </si>
  <si>
    <t>СпИн 2.4</t>
  </si>
  <si>
    <t>СпИн 2.3 на 
СпИн 2.4</t>
  </si>
  <si>
    <t>СпИн 2.2 на 
СпИн 2.4</t>
  </si>
  <si>
    <t>СпИн 2.0 на 
СпИн 2.4</t>
  </si>
  <si>
    <t>STARK ES 2009</t>
  </si>
  <si>
    <t>STARK ES М 2009</t>
  </si>
  <si>
    <t>STARK ES 4.4 (2007)</t>
  </si>
  <si>
    <t>5+1</t>
  </si>
  <si>
    <t>10+1</t>
  </si>
  <si>
    <t>20+1</t>
  </si>
  <si>
    <t>50+1</t>
  </si>
  <si>
    <t>Сетевой + 
локальный</t>
  </si>
  <si>
    <t>Замена</t>
  </si>
  <si>
    <r>
      <t>ПРОГРАММНЫЙ КОМПЛЕКС СТАРКОН-ВУЗ</t>
    </r>
    <r>
      <rPr>
        <b/>
        <sz val="11"/>
        <rFont val="Times New Roman"/>
        <family val="1"/>
      </rPr>
      <t xml:space="preserve"> (только для ВУЗов)</t>
    </r>
  </si>
  <si>
    <t>STARK ES М 4.4 (2007)  /  Студенческая версия</t>
  </si>
  <si>
    <t>На все продукты, кроме отдельно оговоренных случаев, выдается лицензия на право использования сроком на 10 лет</t>
  </si>
  <si>
    <t>Студентам</t>
  </si>
  <si>
    <t>Лицензия на 1 год</t>
  </si>
  <si>
    <t>Внимание: 
Передача прав на  использование программных средств производится без начисления НДС</t>
  </si>
  <si>
    <t>Студенческая  лицензия + пособие</t>
  </si>
  <si>
    <t>Одиссей 1.0</t>
  </si>
  <si>
    <t>STARK ES М 2010</t>
  </si>
  <si>
    <t>Замена на STARK ES 2012 1RUN с версии:</t>
  </si>
  <si>
    <t>При предъявлении  копии лицензии на АЛЬТЕРНАТИВНЫЙ ПК стороннего производителя, на первое рабочее место ПК STARK ES предоставляется скидка 30 % (на годовую лицензию - 10%).</t>
  </si>
  <si>
    <t>TouchAt 1.0 на TouchAt 2.0
Poseidon 1.0 на Poseidon 2.0</t>
  </si>
  <si>
    <t>Металл 4.2</t>
  </si>
  <si>
    <t>Металл 4.0 на
Металл 4.2</t>
  </si>
  <si>
    <t>Металл 3.2 на
Металл 4.2</t>
  </si>
  <si>
    <t>Металл 3.1 на
Металл 4.2</t>
  </si>
  <si>
    <t>В комплект входят сетевые рабочие места + одно место преподователя + методические пособия 6/11/21 шт.</t>
  </si>
  <si>
    <t>STARK ES 2014</t>
  </si>
  <si>
    <t>STARK ES 201W</t>
  </si>
  <si>
    <t>STARK ES 2012</t>
  </si>
  <si>
    <t>STARK ES 2015
ПРУСК 2.0
Металл 4.2
СпИн 2.4
Одиссей 1.0
TouchAt/Poseidon 2.0</t>
  </si>
  <si>
    <t xml:space="preserve">STARK ES 2015 </t>
  </si>
  <si>
    <t>Замена на STARK ES 2015 с версии:</t>
  </si>
  <si>
    <t>СТАРКОН-ВУЗ предыдущих версий на 
СТАРКОН-ВУЗ 2015
(только для ВУЗов)</t>
  </si>
  <si>
    <t xml:space="preserve">STARK ES 2011 и более ранние </t>
  </si>
  <si>
    <t>STARK ES 2015 на СТАРКОН 2015</t>
  </si>
  <si>
    <t>Скидки при покупке нескольких рабочих мест STARK ES 2015 в рамках одной поставки:</t>
  </si>
  <si>
    <t>Цена действует при поставке совместно с STARK ES 2015</t>
  </si>
  <si>
    <t>Соответствие российским строительным нормам и правилам программного комплекса СТАРКОН 
в составе программ STARK_ES, ПРУСК, МЕТАЛЛ, СпИн
подтверждено сертификатом соответствия № РОСС RU.СП15.Н00676 от 28.02.2014г.</t>
  </si>
  <si>
    <t>TouchAt 2.0
DXFModel 2.0
Poseidon 2.0</t>
  </si>
  <si>
    <t xml:space="preserve">ПРАЙС-ЛИСТ на ПК СТАРКОН </t>
  </si>
  <si>
    <t>ООО "ГРАНД-Симферополь"
тел. +7-978-039-4296
grand-simferopol@mail.ru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</si>
</sst>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%"/>
    <numFmt numFmtId="178" formatCode="0.0"/>
    <numFmt numFmtId="179" formatCode="[$-FC19]d\ mmmm\ yyyy\ &quot;г.&quot;"/>
    <numFmt numFmtId="180" formatCode="#,##0.0"/>
  </numFmts>
  <fonts count="55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 Cyr"/>
      <family val="0"/>
    </font>
    <font>
      <b/>
      <i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3"/>
      <color indexed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49" fontId="2" fillId="34" borderId="0" xfId="0" applyNumberFormat="1" applyFont="1" applyFill="1" applyAlignment="1">
      <alignment horizontal="left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34" borderId="0" xfId="0" applyFont="1" applyFill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1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34" borderId="18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 inden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 indent="1"/>
    </xf>
    <xf numFmtId="0" fontId="0" fillId="0" borderId="19" xfId="0" applyFill="1" applyBorder="1" applyAlignment="1">
      <alignment/>
    </xf>
    <xf numFmtId="0" fontId="4" fillId="0" borderId="23" xfId="0" applyFont="1" applyFill="1" applyBorder="1" applyAlignment="1">
      <alignment horizontal="left" vertical="center" wrapText="1" indent="1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23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3" fontId="4" fillId="0" borderId="16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 indent="1"/>
    </xf>
    <xf numFmtId="0" fontId="4" fillId="34" borderId="19" xfId="0" applyFont="1" applyFill="1" applyBorder="1" applyAlignment="1">
      <alignment horizontal="left" vertical="center" wrapText="1" indent="1"/>
    </xf>
    <xf numFmtId="0" fontId="4" fillId="34" borderId="23" xfId="0" applyFont="1" applyFill="1" applyBorder="1" applyAlignment="1">
      <alignment horizontal="left" vertical="center" wrapText="1" indent="1"/>
    </xf>
    <xf numFmtId="0" fontId="4" fillId="34" borderId="17" xfId="0" applyFont="1" applyFill="1" applyBorder="1" applyAlignment="1">
      <alignment horizontal="left" vertical="center" wrapText="1" indent="1"/>
    </xf>
    <xf numFmtId="0" fontId="4" fillId="34" borderId="24" xfId="0" applyFont="1" applyFill="1" applyBorder="1" applyAlignment="1">
      <alignment horizontal="left" vertical="center" wrapText="1" indent="1"/>
    </xf>
    <xf numFmtId="0" fontId="4" fillId="34" borderId="11" xfId="0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justify"/>
    </xf>
    <xf numFmtId="0" fontId="3" fillId="0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"/>
  <sheetViews>
    <sheetView tabSelected="1" view="pageBreakPreview" zoomScaleSheetLayoutView="100" zoomScalePageLayoutView="0" workbookViewId="0" topLeftCell="A3">
      <selection activeCell="K12" sqref="K12"/>
    </sheetView>
  </sheetViews>
  <sheetFormatPr defaultColWidth="22.66015625" defaultRowHeight="12.75"/>
  <cols>
    <col min="1" max="1" width="4.16015625" style="43" customWidth="1"/>
    <col min="2" max="2" width="7.5" style="36" hidden="1" customWidth="1"/>
    <col min="3" max="3" width="32.16015625" style="47" customWidth="1"/>
    <col min="4" max="4" width="45.83203125" style="47" customWidth="1"/>
    <col min="5" max="5" width="20.5" style="2" customWidth="1"/>
    <col min="6" max="6" width="17" style="3" customWidth="1"/>
    <col min="7" max="7" width="9.83203125" style="3" hidden="1" customWidth="1"/>
    <col min="8" max="8" width="20.5" style="64" customWidth="1"/>
    <col min="9" max="9" width="11.16015625" style="2" customWidth="1"/>
    <col min="10" max="10" width="12.83203125" style="2" customWidth="1"/>
    <col min="11" max="11" width="4.66015625" style="2" customWidth="1"/>
    <col min="12" max="12" width="2.33203125" style="2" customWidth="1"/>
    <col min="13" max="13" width="3.5" style="2" customWidth="1"/>
    <col min="14" max="14" width="6.16015625" style="2" customWidth="1"/>
    <col min="15" max="15" width="10.16015625" style="2" customWidth="1"/>
    <col min="16" max="16" width="3.83203125" style="2" bestFit="1" customWidth="1"/>
    <col min="17" max="17" width="15.33203125" style="2" customWidth="1"/>
    <col min="18" max="18" width="22.5" style="2" customWidth="1"/>
    <col min="19" max="38" width="3.16015625" style="2" bestFit="1" customWidth="1"/>
    <col min="39" max="39" width="4" style="2" customWidth="1"/>
    <col min="40" max="16384" width="22.66015625" style="2" customWidth="1"/>
  </cols>
  <sheetData>
    <row r="1" ht="2.25" customHeight="1" hidden="1"/>
    <row r="2" spans="6:7" ht="2.25" customHeight="1" hidden="1">
      <c r="F2" s="5"/>
      <c r="G2" s="20"/>
    </row>
    <row r="3" spans="3:6" ht="1.5" customHeight="1">
      <c r="C3" s="48"/>
      <c r="D3" s="168"/>
      <c r="E3" s="168"/>
      <c r="F3" s="168"/>
    </row>
    <row r="4" spans="3:6" ht="40.5" customHeight="1">
      <c r="C4" s="99" t="s">
        <v>92</v>
      </c>
      <c r="D4" s="99"/>
      <c r="E4" s="97"/>
      <c r="F4" s="4"/>
    </row>
    <row r="5" spans="3:8" ht="27" customHeight="1">
      <c r="C5" s="98" t="s">
        <v>91</v>
      </c>
      <c r="D5" s="98"/>
      <c r="E5" s="98"/>
      <c r="F5" s="98"/>
      <c r="G5" s="98"/>
      <c r="H5" s="98"/>
    </row>
    <row r="6" spans="4:6" ht="15.75" hidden="1">
      <c r="D6" s="49" t="s">
        <v>16</v>
      </c>
      <c r="E6" s="22">
        <v>30</v>
      </c>
      <c r="F6" s="34" t="s">
        <v>40</v>
      </c>
    </row>
    <row r="7" spans="4:6" ht="13.5" customHeight="1" hidden="1">
      <c r="D7" s="49" t="s">
        <v>20</v>
      </c>
      <c r="E7" s="22">
        <v>1.18</v>
      </c>
      <c r="F7" s="34" t="s">
        <v>6</v>
      </c>
    </row>
    <row r="8" spans="3:8" ht="32.25" customHeight="1">
      <c r="C8" s="147" t="s">
        <v>66</v>
      </c>
      <c r="D8" s="147"/>
      <c r="E8" s="147"/>
      <c r="F8" s="147"/>
      <c r="G8" s="147"/>
      <c r="H8" s="147"/>
    </row>
    <row r="9" spans="3:8" ht="46.5" customHeight="1">
      <c r="C9" s="169" t="s">
        <v>89</v>
      </c>
      <c r="D9" s="169"/>
      <c r="E9" s="169"/>
      <c r="F9" s="169"/>
      <c r="G9" s="169"/>
      <c r="H9" s="169"/>
    </row>
    <row r="10" spans="3:8" ht="15.75" customHeight="1">
      <c r="C10" s="170" t="s">
        <v>63</v>
      </c>
      <c r="D10" s="171"/>
      <c r="E10" s="171"/>
      <c r="F10" s="171"/>
      <c r="G10" s="171"/>
      <c r="H10" s="172"/>
    </row>
    <row r="11" spans="1:8" s="58" customFormat="1" ht="6" customHeight="1">
      <c r="A11" s="52"/>
      <c r="B11" s="53"/>
      <c r="C11" s="63"/>
      <c r="D11" s="63"/>
      <c r="E11" s="63"/>
      <c r="F11" s="63"/>
      <c r="G11" s="63"/>
      <c r="H11" s="65"/>
    </row>
    <row r="12" spans="3:7" ht="15.75" customHeight="1" thickBot="1">
      <c r="C12" s="159" t="s">
        <v>47</v>
      </c>
      <c r="D12" s="159"/>
      <c r="E12" s="159"/>
      <c r="F12" s="21"/>
      <c r="G12" s="25"/>
    </row>
    <row r="13" spans="3:8" ht="45.75" customHeight="1" thickBot="1">
      <c r="C13" s="164" t="s">
        <v>39</v>
      </c>
      <c r="D13" s="137"/>
      <c r="E13" s="6" t="s">
        <v>32</v>
      </c>
      <c r="F13" s="6" t="s">
        <v>33</v>
      </c>
      <c r="G13" s="6" t="s">
        <v>44</v>
      </c>
      <c r="H13" s="66" t="s">
        <v>45</v>
      </c>
    </row>
    <row r="14" spans="3:8" ht="26.25" customHeight="1" thickBot="1">
      <c r="C14" s="143" t="s">
        <v>81</v>
      </c>
      <c r="D14" s="161"/>
      <c r="E14" s="75" t="s">
        <v>36</v>
      </c>
      <c r="F14" s="76">
        <v>1</v>
      </c>
      <c r="G14" s="76"/>
      <c r="H14" s="77">
        <v>198000</v>
      </c>
    </row>
    <row r="15" spans="3:8" ht="26.25" customHeight="1" thickBot="1">
      <c r="C15" s="149"/>
      <c r="D15" s="162"/>
      <c r="E15" s="148" t="s">
        <v>18</v>
      </c>
      <c r="F15" s="78">
        <v>5</v>
      </c>
      <c r="G15" s="78"/>
      <c r="H15" s="77">
        <f>H14*2.25+0</f>
        <v>445500</v>
      </c>
    </row>
    <row r="16" spans="3:8" ht="45" customHeight="1" thickBot="1">
      <c r="C16" s="150"/>
      <c r="D16" s="163"/>
      <c r="E16" s="144"/>
      <c r="F16" s="78">
        <v>10</v>
      </c>
      <c r="G16" s="78"/>
      <c r="H16" s="77">
        <f>H14*3.5</f>
        <v>693000</v>
      </c>
    </row>
    <row r="17" spans="3:8" ht="27" customHeight="1" thickBot="1">
      <c r="C17" s="143" t="s">
        <v>81</v>
      </c>
      <c r="D17" s="156" t="s">
        <v>65</v>
      </c>
      <c r="E17" s="75" t="s">
        <v>36</v>
      </c>
      <c r="F17" s="76">
        <v>1</v>
      </c>
      <c r="G17" s="76"/>
      <c r="H17" s="77">
        <f>H14*2/6</f>
        <v>66000</v>
      </c>
    </row>
    <row r="18" spans="3:8" ht="27" customHeight="1" thickBot="1">
      <c r="C18" s="149"/>
      <c r="D18" s="157"/>
      <c r="E18" s="148" t="s">
        <v>18</v>
      </c>
      <c r="F18" s="78">
        <v>5</v>
      </c>
      <c r="G18" s="78"/>
      <c r="H18" s="77">
        <f>H17*2.25+0</f>
        <v>148500</v>
      </c>
    </row>
    <row r="19" spans="3:8" ht="43.5" customHeight="1" thickBot="1">
      <c r="C19" s="150"/>
      <c r="D19" s="158"/>
      <c r="E19" s="144"/>
      <c r="F19" s="78">
        <v>10</v>
      </c>
      <c r="G19" s="78"/>
      <c r="H19" s="77">
        <f>H17*3.5</f>
        <v>231000</v>
      </c>
    </row>
    <row r="20" spans="3:7" ht="1.5" customHeight="1">
      <c r="C20" s="50"/>
      <c r="D20" s="50"/>
      <c r="E20" s="4"/>
      <c r="F20" s="1"/>
      <c r="G20" s="1"/>
    </row>
    <row r="21" spans="3:7" ht="15.75" customHeight="1" thickBot="1">
      <c r="C21" s="159" t="s">
        <v>61</v>
      </c>
      <c r="D21" s="160"/>
      <c r="E21" s="160"/>
      <c r="F21" s="160"/>
      <c r="G21" s="160"/>
    </row>
    <row r="22" spans="3:8" ht="45.75" customHeight="1" thickBot="1">
      <c r="C22" s="164" t="s">
        <v>39</v>
      </c>
      <c r="D22" s="137"/>
      <c r="E22" s="6" t="s">
        <v>32</v>
      </c>
      <c r="F22" s="6" t="s">
        <v>33</v>
      </c>
      <c r="G22" s="6" t="s">
        <v>44</v>
      </c>
      <c r="H22" s="66" t="s">
        <v>45</v>
      </c>
    </row>
    <row r="23" spans="3:8" ht="19.5" customHeight="1" thickBot="1">
      <c r="C23" s="153" t="s">
        <v>81</v>
      </c>
      <c r="D23" s="79" t="s">
        <v>67</v>
      </c>
      <c r="E23" s="80" t="s">
        <v>64</v>
      </c>
      <c r="F23" s="81">
        <v>1</v>
      </c>
      <c r="G23" s="76"/>
      <c r="H23" s="77">
        <v>12000</v>
      </c>
    </row>
    <row r="24" spans="3:8" ht="19.5" customHeight="1" thickBot="1">
      <c r="C24" s="154"/>
      <c r="D24" s="156" t="s">
        <v>77</v>
      </c>
      <c r="E24" s="148" t="s">
        <v>59</v>
      </c>
      <c r="F24" s="81" t="s">
        <v>55</v>
      </c>
      <c r="G24" s="76"/>
      <c r="H24" s="77">
        <f>12000+6*400+1000</f>
        <v>15400</v>
      </c>
    </row>
    <row r="25" spans="3:8" ht="19.5" customHeight="1" thickBot="1">
      <c r="C25" s="154"/>
      <c r="D25" s="157"/>
      <c r="E25" s="151"/>
      <c r="F25" s="81" t="s">
        <v>56</v>
      </c>
      <c r="G25" s="76"/>
      <c r="H25" s="77">
        <f>18000+11*400+1000</f>
        <v>23400</v>
      </c>
    </row>
    <row r="26" spans="3:8" ht="32.25" customHeight="1" thickBot="1">
      <c r="C26" s="154"/>
      <c r="D26" s="157"/>
      <c r="E26" s="151"/>
      <c r="F26" s="118" t="s">
        <v>57</v>
      </c>
      <c r="G26" s="76"/>
      <c r="H26" s="116">
        <f>30000+21*400+1600</f>
        <v>40000</v>
      </c>
    </row>
    <row r="27" spans="3:8" ht="2.25" customHeight="1" thickBot="1">
      <c r="C27" s="155"/>
      <c r="D27" s="158"/>
      <c r="E27" s="152"/>
      <c r="F27" s="119"/>
      <c r="G27" s="76"/>
      <c r="H27" s="117"/>
    </row>
    <row r="28" spans="3:7" ht="15" customHeight="1" thickBot="1">
      <c r="C28" s="159" t="s">
        <v>43</v>
      </c>
      <c r="D28" s="159"/>
      <c r="E28" s="159"/>
      <c r="F28" s="26"/>
      <c r="G28" s="25"/>
    </row>
    <row r="29" spans="3:8" ht="45.75" customHeight="1" thickBot="1">
      <c r="C29" s="164" t="s">
        <v>0</v>
      </c>
      <c r="D29" s="137"/>
      <c r="E29" s="6" t="s">
        <v>32</v>
      </c>
      <c r="F29" s="6" t="s">
        <v>33</v>
      </c>
      <c r="G29" s="6" t="s">
        <v>44</v>
      </c>
      <c r="H29" s="66" t="s">
        <v>45</v>
      </c>
    </row>
    <row r="30" spans="3:8" ht="18" customHeight="1" thickBot="1">
      <c r="C30" s="143" t="s">
        <v>82</v>
      </c>
      <c r="D30" s="101"/>
      <c r="E30" s="75" t="s">
        <v>36</v>
      </c>
      <c r="F30" s="76">
        <v>1</v>
      </c>
      <c r="G30" s="76"/>
      <c r="H30" s="77">
        <v>157000</v>
      </c>
    </row>
    <row r="31" spans="3:8" ht="15.75" customHeight="1" thickBot="1">
      <c r="C31" s="104"/>
      <c r="D31" s="103"/>
      <c r="E31" s="148" t="s">
        <v>18</v>
      </c>
      <c r="F31" s="78">
        <v>5</v>
      </c>
      <c r="G31" s="78"/>
      <c r="H31" s="77">
        <f>H30*2.25</f>
        <v>353250</v>
      </c>
    </row>
    <row r="32" spans="3:8" ht="15.75" customHeight="1" thickBot="1">
      <c r="C32" s="105"/>
      <c r="D32" s="106"/>
      <c r="E32" s="144"/>
      <c r="F32" s="78">
        <v>10</v>
      </c>
      <c r="G32" s="78"/>
      <c r="H32" s="77">
        <f>H30*3.5</f>
        <v>549500</v>
      </c>
    </row>
    <row r="33" spans="3:8" ht="18" customHeight="1" thickBot="1">
      <c r="C33" s="100" t="s">
        <v>90</v>
      </c>
      <c r="D33" s="101"/>
      <c r="E33" s="75" t="s">
        <v>36</v>
      </c>
      <c r="F33" s="76">
        <v>1</v>
      </c>
      <c r="G33" s="76"/>
      <c r="H33" s="77">
        <f>29500+5000</f>
        <v>34500</v>
      </c>
    </row>
    <row r="34" spans="3:8" ht="18" customHeight="1" thickBot="1">
      <c r="C34" s="102"/>
      <c r="D34" s="103"/>
      <c r="E34" s="75" t="s">
        <v>37</v>
      </c>
      <c r="F34" s="78">
        <v>1</v>
      </c>
      <c r="G34" s="78"/>
      <c r="H34" s="77">
        <f>H33*0.7-50</f>
        <v>24100</v>
      </c>
    </row>
    <row r="35" spans="3:8" ht="15.75" customHeight="1" thickBot="1">
      <c r="C35" s="104"/>
      <c r="D35" s="103"/>
      <c r="E35" s="148" t="s">
        <v>18</v>
      </c>
      <c r="F35" s="78">
        <v>5</v>
      </c>
      <c r="G35" s="78"/>
      <c r="H35" s="77">
        <f>H33*2.25-25</f>
        <v>77600</v>
      </c>
    </row>
    <row r="36" spans="3:8" ht="15.75" customHeight="1" thickBot="1">
      <c r="C36" s="105"/>
      <c r="D36" s="106"/>
      <c r="E36" s="144"/>
      <c r="F36" s="78">
        <v>10</v>
      </c>
      <c r="G36" s="78"/>
      <c r="H36" s="77">
        <f>H33*3.5</f>
        <v>120750</v>
      </c>
    </row>
    <row r="37" spans="3:8" ht="15.75" customHeight="1" thickBot="1">
      <c r="C37" s="114" t="s">
        <v>2</v>
      </c>
      <c r="D37" s="115"/>
      <c r="E37" s="7" t="s">
        <v>34</v>
      </c>
      <c r="F37" s="8">
        <v>1</v>
      </c>
      <c r="G37" s="16"/>
      <c r="H37" s="68">
        <v>18000</v>
      </c>
    </row>
    <row r="38" spans="3:8" ht="18" customHeight="1" thickBot="1">
      <c r="C38" s="107"/>
      <c r="D38" s="108"/>
      <c r="E38" s="27" t="s">
        <v>37</v>
      </c>
      <c r="F38" s="9">
        <v>1</v>
      </c>
      <c r="G38" s="10"/>
      <c r="H38" s="68">
        <v>15000</v>
      </c>
    </row>
    <row r="39" spans="3:8" ht="15.75" customHeight="1" thickBot="1">
      <c r="C39" s="107"/>
      <c r="D39" s="108"/>
      <c r="E39" s="112" t="s">
        <v>1</v>
      </c>
      <c r="F39" s="9">
        <v>5</v>
      </c>
      <c r="G39" s="16"/>
      <c r="H39" s="68">
        <f>2*H37</f>
        <v>36000</v>
      </c>
    </row>
    <row r="40" spans="3:8" ht="15.75" customHeight="1" thickBot="1">
      <c r="C40" s="107"/>
      <c r="D40" s="108"/>
      <c r="E40" s="133"/>
      <c r="F40" s="9">
        <v>10</v>
      </c>
      <c r="G40" s="16"/>
      <c r="H40" s="68">
        <f>3.4*H37</f>
        <v>61200</v>
      </c>
    </row>
    <row r="41" spans="3:8" ht="15.75" customHeight="1" thickBot="1">
      <c r="C41" s="109"/>
      <c r="D41" s="110"/>
      <c r="E41" s="113"/>
      <c r="F41" s="9">
        <v>20</v>
      </c>
      <c r="G41" s="16"/>
      <c r="H41" s="68">
        <f>6.25*H37</f>
        <v>112500</v>
      </c>
    </row>
    <row r="42" spans="3:8" ht="15.75" customHeight="1" thickBot="1">
      <c r="C42" s="114" t="s">
        <v>48</v>
      </c>
      <c r="D42" s="115"/>
      <c r="E42" s="27" t="s">
        <v>34</v>
      </c>
      <c r="F42" s="8">
        <v>1</v>
      </c>
      <c r="G42" s="23"/>
      <c r="H42" s="68">
        <v>14000</v>
      </c>
    </row>
    <row r="43" spans="3:8" ht="18" customHeight="1" thickBot="1">
      <c r="C43" s="107"/>
      <c r="D43" s="108"/>
      <c r="E43" s="27" t="s">
        <v>37</v>
      </c>
      <c r="F43" s="9">
        <v>1</v>
      </c>
      <c r="G43" s="10"/>
      <c r="H43" s="68">
        <v>10000</v>
      </c>
    </row>
    <row r="44" spans="3:8" ht="15.75" customHeight="1" thickBot="1">
      <c r="C44" s="107"/>
      <c r="D44" s="108"/>
      <c r="E44" s="165" t="s">
        <v>1</v>
      </c>
      <c r="F44" s="9">
        <v>5</v>
      </c>
      <c r="G44" s="10"/>
      <c r="H44" s="68">
        <f>2*H42</f>
        <v>28000</v>
      </c>
    </row>
    <row r="45" spans="3:8" ht="15.75" customHeight="1" thickBot="1">
      <c r="C45" s="107"/>
      <c r="D45" s="108"/>
      <c r="E45" s="166"/>
      <c r="F45" s="9">
        <v>10</v>
      </c>
      <c r="G45" s="10"/>
      <c r="H45" s="68">
        <f>3.2*H42</f>
        <v>44800</v>
      </c>
    </row>
    <row r="46" spans="3:8" ht="15.75" customHeight="1" thickBot="1">
      <c r="C46" s="109"/>
      <c r="D46" s="110"/>
      <c r="E46" s="167"/>
      <c r="F46" s="9">
        <v>20</v>
      </c>
      <c r="G46" s="10"/>
      <c r="H46" s="68">
        <f>6*H42</f>
        <v>84000</v>
      </c>
    </row>
    <row r="47" spans="3:8" ht="15.75" customHeight="1" thickBot="1">
      <c r="C47" s="107" t="s">
        <v>73</v>
      </c>
      <c r="D47" s="108"/>
      <c r="E47" s="7" t="s">
        <v>34</v>
      </c>
      <c r="F47" s="8">
        <v>1</v>
      </c>
      <c r="G47" s="10"/>
      <c r="H47" s="68">
        <f>19600</f>
        <v>19600</v>
      </c>
    </row>
    <row r="48" spans="3:8" ht="18" customHeight="1" thickBot="1">
      <c r="C48" s="107"/>
      <c r="D48" s="108"/>
      <c r="E48" s="27" t="s">
        <v>37</v>
      </c>
      <c r="F48" s="9">
        <v>1</v>
      </c>
      <c r="G48" s="10"/>
      <c r="H48" s="68">
        <v>10000</v>
      </c>
    </row>
    <row r="49" spans="3:8" ht="15.75" customHeight="1" thickBot="1">
      <c r="C49" s="107"/>
      <c r="D49" s="108"/>
      <c r="E49" s="112" t="s">
        <v>1</v>
      </c>
      <c r="F49" s="9">
        <v>5</v>
      </c>
      <c r="G49" s="10"/>
      <c r="H49" s="68">
        <f>2*H47</f>
        <v>39200</v>
      </c>
    </row>
    <row r="50" spans="3:8" ht="15.75" customHeight="1" thickBot="1">
      <c r="C50" s="107"/>
      <c r="D50" s="108"/>
      <c r="E50" s="133"/>
      <c r="F50" s="9">
        <v>10</v>
      </c>
      <c r="G50" s="10"/>
      <c r="H50" s="68">
        <f>3.2*H47</f>
        <v>62720</v>
      </c>
    </row>
    <row r="51" spans="3:8" ht="15.75" customHeight="1" thickBot="1">
      <c r="C51" s="109"/>
      <c r="D51" s="110"/>
      <c r="E51" s="113"/>
      <c r="F51" s="9">
        <v>20</v>
      </c>
      <c r="G51" s="10"/>
      <c r="H51" s="68">
        <f>6*H47</f>
        <v>117600</v>
      </c>
    </row>
    <row r="52" spans="1:8" s="58" customFormat="1" ht="1.5" customHeight="1" hidden="1">
      <c r="A52" s="52"/>
      <c r="B52" s="53"/>
      <c r="C52" s="54"/>
      <c r="D52" s="54"/>
      <c r="E52" s="55"/>
      <c r="F52" s="56"/>
      <c r="G52" s="57"/>
      <c r="H52" s="69"/>
    </row>
    <row r="53" spans="3:8" ht="15.75" customHeight="1" thickBot="1">
      <c r="C53" s="149" t="s">
        <v>68</v>
      </c>
      <c r="D53" s="162"/>
      <c r="E53" s="75" t="s">
        <v>34</v>
      </c>
      <c r="F53" s="76">
        <v>1</v>
      </c>
      <c r="G53" s="82"/>
      <c r="H53" s="83">
        <v>30000</v>
      </c>
    </row>
    <row r="54" spans="3:8" ht="18" customHeight="1" thickBot="1">
      <c r="C54" s="149"/>
      <c r="D54" s="162"/>
      <c r="E54" s="84" t="s">
        <v>37</v>
      </c>
      <c r="F54" s="78">
        <v>1</v>
      </c>
      <c r="G54" s="82"/>
      <c r="H54" s="83">
        <v>15000</v>
      </c>
    </row>
    <row r="55" spans="3:8" ht="15.75" customHeight="1" thickBot="1">
      <c r="C55" s="149"/>
      <c r="D55" s="162"/>
      <c r="E55" s="148" t="s">
        <v>1</v>
      </c>
      <c r="F55" s="78">
        <v>5</v>
      </c>
      <c r="G55" s="82"/>
      <c r="H55" s="83">
        <f>2*H53</f>
        <v>60000</v>
      </c>
    </row>
    <row r="56" spans="3:8" ht="15.75" customHeight="1" thickBot="1">
      <c r="C56" s="149"/>
      <c r="D56" s="162"/>
      <c r="E56" s="174"/>
      <c r="F56" s="78">
        <v>10</v>
      </c>
      <c r="G56" s="82"/>
      <c r="H56" s="83">
        <f>3.2*H53</f>
        <v>96000</v>
      </c>
    </row>
    <row r="57" spans="3:8" ht="15.75" customHeight="1" thickBot="1">
      <c r="C57" s="150"/>
      <c r="D57" s="163"/>
      <c r="E57" s="144"/>
      <c r="F57" s="78">
        <v>20</v>
      </c>
      <c r="G57" s="82"/>
      <c r="H57" s="83">
        <f>6*H53</f>
        <v>180000</v>
      </c>
    </row>
    <row r="58" spans="1:9" s="13" customFormat="1" ht="33" customHeight="1">
      <c r="A58" s="43" t="s">
        <v>14</v>
      </c>
      <c r="B58" s="38"/>
      <c r="C58" s="120" t="s">
        <v>71</v>
      </c>
      <c r="D58" s="120"/>
      <c r="E58" s="120"/>
      <c r="F58" s="120"/>
      <c r="G58" s="120"/>
      <c r="H58" s="120"/>
      <c r="I58" s="2"/>
    </row>
    <row r="59" spans="2:9" s="13" customFormat="1" ht="16.5" customHeight="1">
      <c r="B59" s="38"/>
      <c r="C59" s="175" t="s">
        <v>87</v>
      </c>
      <c r="D59" s="175"/>
      <c r="E59" s="175"/>
      <c r="F59" s="175"/>
      <c r="G59" s="175"/>
      <c r="H59" s="70"/>
      <c r="I59" s="2"/>
    </row>
    <row r="60" spans="3:6" ht="13.5" customHeight="1">
      <c r="C60" s="47" t="s">
        <v>5</v>
      </c>
      <c r="E60" s="2" t="s">
        <v>6</v>
      </c>
      <c r="F60" s="12">
        <v>0.5</v>
      </c>
    </row>
    <row r="61" spans="3:6" ht="12.75" customHeight="1">
      <c r="C61" s="47" t="s">
        <v>7</v>
      </c>
      <c r="E61" s="2" t="s">
        <v>6</v>
      </c>
      <c r="F61" s="12">
        <v>0.75</v>
      </c>
    </row>
    <row r="62" ht="2.25" customHeight="1" hidden="1">
      <c r="F62" s="12"/>
    </row>
    <row r="63" spans="1:6" ht="15.75" customHeight="1">
      <c r="A63" s="43" t="s">
        <v>15</v>
      </c>
      <c r="C63" s="173" t="s">
        <v>88</v>
      </c>
      <c r="D63" s="173"/>
      <c r="E63" s="173"/>
      <c r="F63" s="173"/>
    </row>
    <row r="64" spans="3:7" ht="6.75" customHeight="1" thickBot="1">
      <c r="C64" s="50"/>
      <c r="D64" s="54"/>
      <c r="E64" s="55"/>
      <c r="F64" s="56"/>
      <c r="G64" s="19"/>
    </row>
    <row r="65" spans="3:7" ht="18.75" customHeight="1" thickBot="1">
      <c r="C65" s="50"/>
      <c r="D65" s="54"/>
      <c r="E65" s="55"/>
      <c r="F65" s="56"/>
      <c r="G65" s="57"/>
    </row>
    <row r="66" spans="1:17" ht="45.75" customHeight="1" thickBot="1">
      <c r="A66" s="45"/>
      <c r="B66" s="39"/>
      <c r="C66" s="136" t="s">
        <v>83</v>
      </c>
      <c r="D66" s="137"/>
      <c r="E66" s="6" t="s">
        <v>32</v>
      </c>
      <c r="F66" s="6" t="s">
        <v>33</v>
      </c>
      <c r="G66" s="6" t="s">
        <v>44</v>
      </c>
      <c r="H66" s="66" t="s">
        <v>45</v>
      </c>
      <c r="J66" s="14"/>
      <c r="M66" s="59"/>
      <c r="N66" s="59"/>
      <c r="O66" s="59"/>
      <c r="P66" s="59"/>
      <c r="Q66" s="59"/>
    </row>
    <row r="67" spans="1:17" ht="18" customHeight="1" thickBot="1">
      <c r="A67" s="45"/>
      <c r="B67" s="39"/>
      <c r="C67" s="114" t="s">
        <v>78</v>
      </c>
      <c r="D67" s="115"/>
      <c r="E67" s="7" t="s">
        <v>34</v>
      </c>
      <c r="F67" s="8">
        <v>1</v>
      </c>
      <c r="G67" s="35"/>
      <c r="H67" s="67">
        <v>26800</v>
      </c>
      <c r="J67" s="14"/>
      <c r="M67" s="59"/>
      <c r="N67" s="59"/>
      <c r="O67" s="59"/>
      <c r="P67" s="59"/>
      <c r="Q67" s="59"/>
    </row>
    <row r="68" spans="1:17" ht="18" customHeight="1" thickBot="1">
      <c r="A68" s="45"/>
      <c r="B68" s="39"/>
      <c r="C68" s="107"/>
      <c r="D68" s="108"/>
      <c r="E68" s="112" t="s">
        <v>1</v>
      </c>
      <c r="F68" s="9">
        <v>5</v>
      </c>
      <c r="G68" s="10"/>
      <c r="H68" s="67">
        <f>H67*(1+0.5+0.25*3)</f>
        <v>60300</v>
      </c>
      <c r="J68" s="14"/>
      <c r="M68" s="59"/>
      <c r="N68" s="59"/>
      <c r="O68" s="59"/>
      <c r="P68" s="59"/>
      <c r="Q68" s="59"/>
    </row>
    <row r="69" spans="1:17" ht="18" customHeight="1" thickBot="1">
      <c r="A69" s="45"/>
      <c r="B69" s="39"/>
      <c r="C69" s="109"/>
      <c r="D69" s="110"/>
      <c r="E69" s="113"/>
      <c r="F69" s="9">
        <v>10</v>
      </c>
      <c r="G69" s="10"/>
      <c r="H69" s="67">
        <f>H67*(1+0.5+0.25*8)</f>
        <v>93800</v>
      </c>
      <c r="J69" s="14"/>
      <c r="M69" s="59"/>
      <c r="N69" s="59"/>
      <c r="O69" s="59"/>
      <c r="P69" s="59"/>
      <c r="Q69" s="59"/>
    </row>
    <row r="70" spans="1:17" ht="15.75" customHeight="1" thickBot="1">
      <c r="A70" s="45"/>
      <c r="B70" s="39"/>
      <c r="C70" s="114" t="s">
        <v>79</v>
      </c>
      <c r="D70" s="115"/>
      <c r="E70" s="7" t="s">
        <v>34</v>
      </c>
      <c r="F70" s="8">
        <v>1</v>
      </c>
      <c r="G70" s="35"/>
      <c r="H70" s="67">
        <v>39250</v>
      </c>
      <c r="J70" s="14"/>
      <c r="M70" s="59"/>
      <c r="N70" s="59"/>
      <c r="O70" s="59"/>
      <c r="P70" s="59"/>
      <c r="Q70" s="59"/>
    </row>
    <row r="71" spans="1:17" ht="15.75" customHeight="1" thickBot="1">
      <c r="A71" s="45"/>
      <c r="B71" s="39"/>
      <c r="C71" s="107"/>
      <c r="D71" s="108"/>
      <c r="E71" s="112" t="s">
        <v>1</v>
      </c>
      <c r="F71" s="9">
        <v>5</v>
      </c>
      <c r="G71" s="10"/>
      <c r="H71" s="67">
        <f>H70*(1+0.5+0.25*3)</f>
        <v>88312.5</v>
      </c>
      <c r="J71" s="14"/>
      <c r="M71" s="59"/>
      <c r="N71" s="59"/>
      <c r="O71" s="59"/>
      <c r="P71" s="59"/>
      <c r="Q71" s="59"/>
    </row>
    <row r="72" spans="1:17" ht="15.75" customHeight="1" thickBot="1">
      <c r="A72" s="45"/>
      <c r="B72" s="39"/>
      <c r="C72" s="109"/>
      <c r="D72" s="110"/>
      <c r="E72" s="113"/>
      <c r="F72" s="9">
        <v>10</v>
      </c>
      <c r="G72" s="10"/>
      <c r="H72" s="67">
        <f>H70*(1+0.5+0.25*8)</f>
        <v>137375</v>
      </c>
      <c r="J72" s="14"/>
      <c r="M72" s="59"/>
      <c r="N72" s="59"/>
      <c r="O72" s="59"/>
      <c r="P72" s="59"/>
      <c r="Q72" s="59"/>
    </row>
    <row r="73" spans="1:17" ht="15" customHeight="1" thickBot="1">
      <c r="A73" s="45"/>
      <c r="B73" s="39"/>
      <c r="C73" s="114" t="s">
        <v>80</v>
      </c>
      <c r="D73" s="115"/>
      <c r="E73" s="7" t="s">
        <v>34</v>
      </c>
      <c r="F73" s="8">
        <v>1</v>
      </c>
      <c r="G73" s="35"/>
      <c r="H73" s="67">
        <v>47100</v>
      </c>
      <c r="J73" s="14"/>
      <c r="M73" s="59"/>
      <c r="N73" s="59"/>
      <c r="O73" s="59"/>
      <c r="P73" s="59"/>
      <c r="Q73" s="59"/>
    </row>
    <row r="74" spans="1:17" ht="15" customHeight="1" thickBot="1">
      <c r="A74" s="45"/>
      <c r="B74" s="39"/>
      <c r="C74" s="107"/>
      <c r="D74" s="108"/>
      <c r="E74" s="112" t="s">
        <v>1</v>
      </c>
      <c r="F74" s="9">
        <v>5</v>
      </c>
      <c r="G74" s="10"/>
      <c r="H74" s="67">
        <f>H73*(1+0.5+0.25*3)</f>
        <v>105975</v>
      </c>
      <c r="J74" s="14"/>
      <c r="M74" s="59"/>
      <c r="N74" s="59"/>
      <c r="O74" s="59"/>
      <c r="P74" s="59"/>
      <c r="Q74" s="59"/>
    </row>
    <row r="75" spans="1:17" ht="15" customHeight="1" thickBot="1">
      <c r="A75" s="45"/>
      <c r="B75" s="39"/>
      <c r="C75" s="109"/>
      <c r="D75" s="110"/>
      <c r="E75" s="113"/>
      <c r="F75" s="9">
        <v>10</v>
      </c>
      <c r="G75" s="10"/>
      <c r="H75" s="67">
        <f>H73*(1+0.5+0.25*8)</f>
        <v>164850</v>
      </c>
      <c r="J75" s="14"/>
      <c r="M75" s="59"/>
      <c r="N75" s="59"/>
      <c r="O75" s="59"/>
      <c r="P75" s="59"/>
      <c r="Q75" s="59"/>
    </row>
    <row r="76" spans="1:17" ht="17.25" customHeight="1" thickBot="1">
      <c r="A76" s="45"/>
      <c r="B76" s="39"/>
      <c r="C76" s="114" t="s">
        <v>85</v>
      </c>
      <c r="D76" s="115"/>
      <c r="E76" s="7" t="s">
        <v>34</v>
      </c>
      <c r="F76" s="8">
        <v>1</v>
      </c>
      <c r="G76" s="35"/>
      <c r="H76" s="67">
        <v>62800</v>
      </c>
      <c r="J76" s="14"/>
      <c r="M76" s="59"/>
      <c r="N76" s="59"/>
      <c r="O76" s="59"/>
      <c r="P76" s="59"/>
      <c r="Q76" s="59"/>
    </row>
    <row r="77" spans="1:17" ht="18" customHeight="1" thickBot="1">
      <c r="A77" s="45"/>
      <c r="B77" s="39"/>
      <c r="C77" s="107"/>
      <c r="D77" s="108"/>
      <c r="E77" s="112" t="s">
        <v>1</v>
      </c>
      <c r="F77" s="9">
        <v>5</v>
      </c>
      <c r="G77" s="10"/>
      <c r="H77" s="67">
        <f>H76*(1+0.5+0.25*3)</f>
        <v>141300</v>
      </c>
      <c r="J77" s="14"/>
      <c r="M77" s="59"/>
      <c r="N77" s="59"/>
      <c r="O77" s="59"/>
      <c r="P77" s="59"/>
      <c r="Q77" s="59"/>
    </row>
    <row r="78" spans="1:17" ht="15" customHeight="1" thickBot="1">
      <c r="A78" s="45"/>
      <c r="B78" s="39"/>
      <c r="C78" s="109"/>
      <c r="D78" s="110"/>
      <c r="E78" s="113"/>
      <c r="F78" s="9">
        <v>10</v>
      </c>
      <c r="G78" s="10"/>
      <c r="H78" s="67">
        <f>H76*(1+0.5+0.25*8)</f>
        <v>219800</v>
      </c>
      <c r="J78" s="14"/>
      <c r="M78" s="59"/>
      <c r="N78" s="59"/>
      <c r="O78" s="59"/>
      <c r="P78" s="59"/>
      <c r="Q78" s="59"/>
    </row>
    <row r="79" spans="1:17" ht="14.25" customHeight="1" hidden="1" thickBot="1">
      <c r="A79" s="46"/>
      <c r="B79" s="40">
        <v>4.2</v>
      </c>
      <c r="C79" s="114" t="s">
        <v>52</v>
      </c>
      <c r="D79" s="115"/>
      <c r="E79" s="7" t="s">
        <v>34</v>
      </c>
      <c r="F79" s="8">
        <v>1</v>
      </c>
      <c r="G79" s="10"/>
      <c r="H79" s="67">
        <v>70650</v>
      </c>
      <c r="J79" s="51"/>
      <c r="M79" s="60"/>
      <c r="N79" s="59"/>
      <c r="O79" s="138"/>
      <c r="P79" s="61"/>
      <c r="Q79" s="61"/>
    </row>
    <row r="80" spans="1:17" ht="14.25" customHeight="1" hidden="1" thickBot="1">
      <c r="A80" s="46"/>
      <c r="B80" s="40"/>
      <c r="C80" s="107"/>
      <c r="D80" s="108"/>
      <c r="E80" s="112" t="s">
        <v>1</v>
      </c>
      <c r="F80" s="9">
        <v>5</v>
      </c>
      <c r="G80" s="10"/>
      <c r="H80" s="67">
        <f>$H$79*2.25</f>
        <v>158962.5</v>
      </c>
      <c r="J80" s="51"/>
      <c r="M80" s="60"/>
      <c r="N80" s="59"/>
      <c r="O80" s="138"/>
      <c r="P80" s="61"/>
      <c r="Q80" s="61"/>
    </row>
    <row r="81" spans="1:17" ht="14.25" customHeight="1" hidden="1" thickBot="1">
      <c r="A81" s="46"/>
      <c r="B81" s="40"/>
      <c r="C81" s="109"/>
      <c r="D81" s="110"/>
      <c r="E81" s="113"/>
      <c r="F81" s="9">
        <v>10</v>
      </c>
      <c r="G81" s="10"/>
      <c r="H81" s="67">
        <f>$H$79*3.5</f>
        <v>247275</v>
      </c>
      <c r="J81" s="85"/>
      <c r="M81" s="59"/>
      <c r="N81" s="59"/>
      <c r="O81" s="138"/>
      <c r="P81" s="61"/>
      <c r="Q81" s="61"/>
    </row>
    <row r="82" spans="1:17" ht="14.25" customHeight="1" hidden="1" thickBot="1">
      <c r="A82" s="46"/>
      <c r="B82" s="40" t="s">
        <v>23</v>
      </c>
      <c r="C82" s="114" t="s">
        <v>54</v>
      </c>
      <c r="D82" s="115"/>
      <c r="E82" s="7" t="s">
        <v>34</v>
      </c>
      <c r="F82" s="8">
        <v>1</v>
      </c>
      <c r="G82" s="10"/>
      <c r="H82" s="67">
        <v>80650</v>
      </c>
      <c r="J82" s="51"/>
      <c r="M82" s="59"/>
      <c r="N82" s="59"/>
      <c r="O82" s="138"/>
      <c r="P82" s="61"/>
      <c r="Q82" s="61"/>
    </row>
    <row r="83" spans="1:17" ht="14.25" customHeight="1" hidden="1" thickBot="1">
      <c r="A83" s="46"/>
      <c r="B83" s="40"/>
      <c r="C83" s="107"/>
      <c r="D83" s="108"/>
      <c r="E83" s="112" t="s">
        <v>1</v>
      </c>
      <c r="F83" s="9">
        <v>5</v>
      </c>
      <c r="G83" s="10"/>
      <c r="H83" s="67">
        <f>ROUNDDOWN(H82*2.25,-1)</f>
        <v>181460</v>
      </c>
      <c r="I83" s="89"/>
      <c r="J83" s="51"/>
      <c r="M83" s="59"/>
      <c r="N83" s="59"/>
      <c r="O83" s="138"/>
      <c r="P83" s="61"/>
      <c r="Q83" s="61"/>
    </row>
    <row r="84" spans="1:10" ht="14.25" customHeight="1" hidden="1" thickBot="1">
      <c r="A84" s="46"/>
      <c r="B84" s="40"/>
      <c r="C84" s="109"/>
      <c r="D84" s="110"/>
      <c r="E84" s="113"/>
      <c r="F84" s="9">
        <v>10</v>
      </c>
      <c r="G84" s="10"/>
      <c r="H84" s="67">
        <f>H82*3.5</f>
        <v>282275</v>
      </c>
      <c r="J84" s="51"/>
    </row>
    <row r="85" spans="1:10" ht="14.25" customHeight="1" hidden="1" thickBot="1">
      <c r="A85" s="46"/>
      <c r="B85" s="40" t="s">
        <v>21</v>
      </c>
      <c r="C85" s="114" t="s">
        <v>41</v>
      </c>
      <c r="D85" s="115"/>
      <c r="E85" s="7" t="s">
        <v>34</v>
      </c>
      <c r="F85" s="8">
        <v>1</v>
      </c>
      <c r="G85" s="10"/>
      <c r="H85" s="67">
        <f>H82+10000</f>
        <v>90650</v>
      </c>
      <c r="J85" s="51"/>
    </row>
    <row r="86" spans="1:10" ht="14.25" customHeight="1" hidden="1" thickBot="1">
      <c r="A86" s="46"/>
      <c r="B86" s="40"/>
      <c r="C86" s="107"/>
      <c r="D86" s="108"/>
      <c r="E86" s="112" t="s">
        <v>1</v>
      </c>
      <c r="F86" s="9">
        <v>5</v>
      </c>
      <c r="G86" s="10"/>
      <c r="H86" s="67">
        <f>ROUNDDOWN(H85*2.25,-1)</f>
        <v>203960</v>
      </c>
      <c r="J86" s="51"/>
    </row>
    <row r="87" spans="1:10" ht="14.25" customHeight="1" hidden="1" thickBot="1">
      <c r="A87" s="46"/>
      <c r="B87" s="40"/>
      <c r="C87" s="109"/>
      <c r="D87" s="110"/>
      <c r="E87" s="113"/>
      <c r="F87" s="9">
        <v>10</v>
      </c>
      <c r="G87" s="10"/>
      <c r="H87" s="67">
        <f>H85*3.5</f>
        <v>317275</v>
      </c>
      <c r="J87" s="51"/>
    </row>
    <row r="88" spans="1:10" ht="14.25" customHeight="1" hidden="1" thickBot="1">
      <c r="A88" s="46"/>
      <c r="B88" s="40">
        <v>3.1</v>
      </c>
      <c r="C88" s="114" t="s">
        <v>42</v>
      </c>
      <c r="D88" s="115"/>
      <c r="E88" s="7" t="s">
        <v>34</v>
      </c>
      <c r="F88" s="8">
        <v>1</v>
      </c>
      <c r="G88" s="10"/>
      <c r="H88" s="67">
        <f>H85+10000</f>
        <v>100650</v>
      </c>
      <c r="J88" s="51"/>
    </row>
    <row r="89" spans="1:10" ht="14.25" customHeight="1" hidden="1" thickBot="1">
      <c r="A89" s="46"/>
      <c r="B89" s="40"/>
      <c r="C89" s="107"/>
      <c r="D89" s="108"/>
      <c r="E89" s="112" t="s">
        <v>1</v>
      </c>
      <c r="F89" s="9">
        <v>5</v>
      </c>
      <c r="G89" s="10"/>
      <c r="H89" s="67">
        <f>ROUNDDOWN(H88*2.25,-1)</f>
        <v>226460</v>
      </c>
      <c r="J89" s="51"/>
    </row>
    <row r="90" spans="1:10" ht="14.25" customHeight="1" hidden="1" thickBot="1">
      <c r="A90" s="46"/>
      <c r="B90" s="40"/>
      <c r="C90" s="109"/>
      <c r="D90" s="110"/>
      <c r="E90" s="113"/>
      <c r="F90" s="9">
        <v>10</v>
      </c>
      <c r="G90" s="10"/>
      <c r="H90" s="67">
        <f>H88*3.5</f>
        <v>352275</v>
      </c>
      <c r="J90" s="51"/>
    </row>
    <row r="91" spans="1:10" ht="14.25" customHeight="1" hidden="1" thickBot="1">
      <c r="A91" s="46"/>
      <c r="B91" s="40" t="s">
        <v>25</v>
      </c>
      <c r="C91" s="114" t="s">
        <v>9</v>
      </c>
      <c r="D91" s="115"/>
      <c r="E91" s="7" t="s">
        <v>34</v>
      </c>
      <c r="F91" s="8">
        <v>1</v>
      </c>
      <c r="G91" s="10"/>
      <c r="H91" s="67">
        <f>H88+15000</f>
        <v>115650</v>
      </c>
      <c r="J91" s="51"/>
    </row>
    <row r="92" spans="2:10" ht="14.25" customHeight="1" hidden="1" thickBot="1">
      <c r="B92" s="40"/>
      <c r="C92" s="107"/>
      <c r="D92" s="108"/>
      <c r="E92" s="112" t="s">
        <v>1</v>
      </c>
      <c r="F92" s="9">
        <v>5</v>
      </c>
      <c r="G92" s="10"/>
      <c r="H92" s="67">
        <f>H91*2.25</f>
        <v>260212.5</v>
      </c>
      <c r="J92" s="51"/>
    </row>
    <row r="93" spans="2:10" ht="14.25" customHeight="1" hidden="1" thickBot="1">
      <c r="B93" s="40"/>
      <c r="C93" s="109"/>
      <c r="D93" s="110"/>
      <c r="E93" s="113"/>
      <c r="F93" s="9">
        <v>10</v>
      </c>
      <c r="G93" s="10"/>
      <c r="H93" s="67">
        <f>H91*3.5</f>
        <v>404775</v>
      </c>
      <c r="J93" s="51"/>
    </row>
    <row r="94" spans="1:10" ht="14.25" customHeight="1" hidden="1" thickBot="1">
      <c r="A94" s="46"/>
      <c r="B94" s="40" t="s">
        <v>26</v>
      </c>
      <c r="C94" s="114" t="s">
        <v>8</v>
      </c>
      <c r="D94" s="115"/>
      <c r="E94" s="7" t="s">
        <v>34</v>
      </c>
      <c r="F94" s="8">
        <v>1</v>
      </c>
      <c r="G94" s="10"/>
      <c r="H94" s="67">
        <f>H91+10000</f>
        <v>125650</v>
      </c>
      <c r="J94" s="51"/>
    </row>
    <row r="95" spans="1:10" ht="14.25" customHeight="1" hidden="1" thickBot="1">
      <c r="A95" s="46"/>
      <c r="B95" s="40"/>
      <c r="C95" s="107"/>
      <c r="D95" s="108"/>
      <c r="E95" s="112" t="s">
        <v>1</v>
      </c>
      <c r="F95" s="9">
        <v>5</v>
      </c>
      <c r="G95" s="10"/>
      <c r="H95" s="67">
        <f>H94*2.25</f>
        <v>282712.5</v>
      </c>
      <c r="J95" s="51"/>
    </row>
    <row r="96" spans="1:10" ht="14.25" customHeight="1" hidden="1" thickBot="1">
      <c r="A96" s="46"/>
      <c r="B96" s="40"/>
      <c r="C96" s="109"/>
      <c r="D96" s="110"/>
      <c r="E96" s="113"/>
      <c r="F96" s="9">
        <v>10</v>
      </c>
      <c r="G96" s="10"/>
      <c r="H96" s="74">
        <f>H94*3.5</f>
        <v>439775</v>
      </c>
      <c r="J96" s="51"/>
    </row>
    <row r="97" spans="1:10" ht="15.75" customHeight="1" hidden="1" thickBot="1">
      <c r="A97" s="46"/>
      <c r="B97" s="41">
        <v>4.2</v>
      </c>
      <c r="C97" s="114" t="s">
        <v>17</v>
      </c>
      <c r="D97" s="115"/>
      <c r="E97" s="24" t="s">
        <v>38</v>
      </c>
      <c r="F97" s="17">
        <v>1</v>
      </c>
      <c r="G97" s="17"/>
      <c r="H97" s="67"/>
      <c r="J97" s="14"/>
    </row>
    <row r="98" spans="1:10" ht="15.75" customHeight="1" hidden="1" thickBot="1">
      <c r="A98" s="46"/>
      <c r="B98" s="41"/>
      <c r="C98" s="107"/>
      <c r="D98" s="108"/>
      <c r="E98" s="112" t="s">
        <v>31</v>
      </c>
      <c r="F98" s="9">
        <v>5</v>
      </c>
      <c r="G98" s="17"/>
      <c r="H98" s="67"/>
      <c r="J98" s="14"/>
    </row>
    <row r="99" spans="1:10" ht="15.75" customHeight="1" hidden="1" thickBot="1">
      <c r="A99" s="46"/>
      <c r="B99" s="41"/>
      <c r="C99" s="109"/>
      <c r="D99" s="110"/>
      <c r="E99" s="113"/>
      <c r="F99" s="17">
        <v>10</v>
      </c>
      <c r="G99" s="17"/>
      <c r="H99" s="67"/>
      <c r="J99" s="14"/>
    </row>
    <row r="100" spans="1:10" ht="15.75" customHeight="1" hidden="1" thickBot="1">
      <c r="A100" s="46"/>
      <c r="B100" s="41" t="s">
        <v>23</v>
      </c>
      <c r="C100" s="114" t="s">
        <v>13</v>
      </c>
      <c r="D100" s="115"/>
      <c r="E100" s="24" t="s">
        <v>38</v>
      </c>
      <c r="F100" s="17">
        <v>1</v>
      </c>
      <c r="G100" s="17"/>
      <c r="H100" s="67"/>
      <c r="J100" s="14"/>
    </row>
    <row r="101" spans="1:10" ht="15.75" customHeight="1" hidden="1" thickBot="1">
      <c r="A101" s="46"/>
      <c r="B101" s="41"/>
      <c r="C101" s="107"/>
      <c r="D101" s="108"/>
      <c r="E101" s="112" t="s">
        <v>31</v>
      </c>
      <c r="F101" s="9">
        <v>5</v>
      </c>
      <c r="G101" s="17"/>
      <c r="H101" s="67"/>
      <c r="J101" s="14"/>
    </row>
    <row r="102" spans="1:10" ht="15.75" customHeight="1" hidden="1" thickBot="1">
      <c r="A102" s="46"/>
      <c r="B102" s="41"/>
      <c r="C102" s="109"/>
      <c r="D102" s="110"/>
      <c r="E102" s="113"/>
      <c r="F102" s="17">
        <v>10</v>
      </c>
      <c r="G102" s="17"/>
      <c r="H102" s="67"/>
      <c r="J102" s="14"/>
    </row>
    <row r="103" spans="1:10" ht="15.75" customHeight="1" hidden="1" thickBot="1">
      <c r="A103" s="46"/>
      <c r="B103" s="41" t="s">
        <v>24</v>
      </c>
      <c r="C103" s="107" t="s">
        <v>10</v>
      </c>
      <c r="D103" s="108"/>
      <c r="E103" s="24" t="s">
        <v>35</v>
      </c>
      <c r="F103" s="17">
        <v>1</v>
      </c>
      <c r="G103" s="17"/>
      <c r="H103" s="67"/>
      <c r="J103" s="14"/>
    </row>
    <row r="104" spans="3:10" ht="15.75" customHeight="1" hidden="1" thickBot="1">
      <c r="C104" s="107"/>
      <c r="D104" s="108"/>
      <c r="E104" s="112" t="s">
        <v>19</v>
      </c>
      <c r="F104" s="9">
        <v>5</v>
      </c>
      <c r="G104" s="17"/>
      <c r="H104" s="67"/>
      <c r="J104" s="14"/>
    </row>
    <row r="105" spans="3:10" ht="15.75" customHeight="1" hidden="1" thickBot="1">
      <c r="C105" s="109"/>
      <c r="D105" s="110"/>
      <c r="E105" s="113"/>
      <c r="F105" s="17">
        <v>10</v>
      </c>
      <c r="G105" s="17"/>
      <c r="H105" s="67"/>
      <c r="J105" s="14"/>
    </row>
    <row r="106" spans="1:10" ht="15.75" customHeight="1" hidden="1" thickBot="1">
      <c r="A106" s="46"/>
      <c r="B106" s="41" t="s">
        <v>25</v>
      </c>
      <c r="C106" s="114" t="s">
        <v>11</v>
      </c>
      <c r="D106" s="115"/>
      <c r="E106" s="24" t="s">
        <v>35</v>
      </c>
      <c r="F106" s="17">
        <v>1</v>
      </c>
      <c r="G106" s="17"/>
      <c r="H106" s="67"/>
      <c r="J106" s="14"/>
    </row>
    <row r="107" spans="1:10" ht="15.75" customHeight="1" hidden="1" thickBot="1">
      <c r="A107" s="46"/>
      <c r="B107" s="41"/>
      <c r="C107" s="107"/>
      <c r="D107" s="108"/>
      <c r="E107" s="112" t="s">
        <v>19</v>
      </c>
      <c r="F107" s="9">
        <v>5</v>
      </c>
      <c r="G107" s="17"/>
      <c r="H107" s="67"/>
      <c r="J107" s="14"/>
    </row>
    <row r="108" spans="1:10" ht="15.75" customHeight="1" hidden="1" thickBot="1">
      <c r="A108" s="46"/>
      <c r="B108" s="41"/>
      <c r="C108" s="109"/>
      <c r="D108" s="110"/>
      <c r="E108" s="113"/>
      <c r="F108" s="17">
        <v>10</v>
      </c>
      <c r="G108" s="17"/>
      <c r="H108" s="67"/>
      <c r="J108" s="14"/>
    </row>
    <row r="109" spans="1:10" ht="15.75" customHeight="1" hidden="1" thickBot="1">
      <c r="A109" s="46"/>
      <c r="B109" s="41" t="s">
        <v>26</v>
      </c>
      <c r="C109" s="114" t="s">
        <v>12</v>
      </c>
      <c r="D109" s="115"/>
      <c r="E109" s="24" t="s">
        <v>35</v>
      </c>
      <c r="F109" s="17">
        <v>1</v>
      </c>
      <c r="G109" s="17"/>
      <c r="H109" s="67"/>
      <c r="J109" s="14"/>
    </row>
    <row r="110" spans="1:10" ht="15.75" customHeight="1" hidden="1" thickBot="1">
      <c r="A110" s="46"/>
      <c r="B110" s="41"/>
      <c r="C110" s="107"/>
      <c r="D110" s="108"/>
      <c r="E110" s="112" t="s">
        <v>19</v>
      </c>
      <c r="F110" s="9">
        <v>5</v>
      </c>
      <c r="G110" s="17"/>
      <c r="H110" s="67"/>
      <c r="J110" s="14"/>
    </row>
    <row r="111" spans="1:10" ht="15.75" customHeight="1" hidden="1" thickBot="1">
      <c r="A111" s="46"/>
      <c r="B111" s="41"/>
      <c r="C111" s="109"/>
      <c r="D111" s="110"/>
      <c r="E111" s="113"/>
      <c r="F111" s="17">
        <v>10</v>
      </c>
      <c r="G111" s="17"/>
      <c r="H111" s="67"/>
      <c r="J111" s="14"/>
    </row>
    <row r="112" spans="1:10" ht="2.25" customHeight="1">
      <c r="A112" s="46"/>
      <c r="B112" s="41"/>
      <c r="C112" s="50"/>
      <c r="D112" s="50"/>
      <c r="E112" s="18"/>
      <c r="F112" s="15"/>
      <c r="G112" s="1"/>
      <c r="H112" s="71"/>
      <c r="J112" s="14"/>
    </row>
    <row r="113" spans="3:8" ht="14.25" customHeight="1" hidden="1">
      <c r="C113" s="111"/>
      <c r="D113" s="111"/>
      <c r="E113" s="111"/>
      <c r="F113" s="111"/>
      <c r="G113" s="111"/>
      <c r="H113" s="111"/>
    </row>
    <row r="114" spans="3:10" ht="11.25" customHeight="1" hidden="1">
      <c r="C114" s="50"/>
      <c r="D114" s="50"/>
      <c r="E114" s="4"/>
      <c r="F114" s="1"/>
      <c r="G114" s="1"/>
      <c r="J114" s="14"/>
    </row>
    <row r="115" spans="1:10" ht="45.75" customHeight="1" hidden="1" thickBot="1">
      <c r="A115" s="45"/>
      <c r="B115" s="39"/>
      <c r="C115" s="136" t="s">
        <v>70</v>
      </c>
      <c r="D115" s="137"/>
      <c r="E115" s="88" t="s">
        <v>32</v>
      </c>
      <c r="F115" s="88" t="s">
        <v>33</v>
      </c>
      <c r="G115" s="6" t="s">
        <v>44</v>
      </c>
      <c r="H115" s="66" t="s">
        <v>46</v>
      </c>
      <c r="J115" s="14"/>
    </row>
    <row r="116" spans="1:8" ht="14.25" customHeight="1" hidden="1" thickBot="1">
      <c r="A116" s="46"/>
      <c r="B116" s="41" t="s">
        <v>27</v>
      </c>
      <c r="C116" s="114" t="s">
        <v>69</v>
      </c>
      <c r="D116" s="115"/>
      <c r="E116" s="7" t="s">
        <v>34</v>
      </c>
      <c r="F116" s="8">
        <v>1</v>
      </c>
      <c r="G116" s="10"/>
      <c r="H116" s="67" t="e">
        <f>#REF!</f>
        <v>#REF!</v>
      </c>
    </row>
    <row r="117" spans="1:8" ht="14.25" customHeight="1" hidden="1" thickBot="1">
      <c r="A117" s="46"/>
      <c r="B117" s="41"/>
      <c r="C117" s="107"/>
      <c r="D117" s="108"/>
      <c r="E117" s="112" t="s">
        <v>1</v>
      </c>
      <c r="F117" s="9">
        <v>5</v>
      </c>
      <c r="G117" s="10"/>
      <c r="H117" s="67" t="e">
        <f>H116*2.25</f>
        <v>#REF!</v>
      </c>
    </row>
    <row r="118" spans="1:8" ht="14.25" customHeight="1" hidden="1" thickBot="1">
      <c r="A118" s="46"/>
      <c r="B118" s="41"/>
      <c r="C118" s="109"/>
      <c r="D118" s="110"/>
      <c r="E118" s="113"/>
      <c r="F118" s="9">
        <v>10</v>
      </c>
      <c r="G118" s="10"/>
      <c r="H118" s="67" t="e">
        <f>H116*3.5</f>
        <v>#REF!</v>
      </c>
    </row>
    <row r="119" spans="1:8" ht="14.25" customHeight="1" hidden="1" thickBot="1">
      <c r="A119" s="46"/>
      <c r="B119" s="41" t="s">
        <v>27</v>
      </c>
      <c r="C119" s="114" t="s">
        <v>53</v>
      </c>
      <c r="D119" s="115"/>
      <c r="E119" s="7" t="s">
        <v>34</v>
      </c>
      <c r="F119" s="8">
        <v>1</v>
      </c>
      <c r="G119" s="10"/>
      <c r="H119" s="67" t="e">
        <f>H116+20000</f>
        <v>#REF!</v>
      </c>
    </row>
    <row r="120" spans="1:8" ht="14.25" customHeight="1" hidden="1" thickBot="1">
      <c r="A120" s="46"/>
      <c r="B120" s="41"/>
      <c r="C120" s="107"/>
      <c r="D120" s="108"/>
      <c r="E120" s="112" t="s">
        <v>1</v>
      </c>
      <c r="F120" s="9">
        <v>5</v>
      </c>
      <c r="G120" s="10"/>
      <c r="H120" s="67" t="e">
        <f>H119*2.25</f>
        <v>#REF!</v>
      </c>
    </row>
    <row r="121" spans="1:8" ht="14.25" customHeight="1" hidden="1" thickBot="1">
      <c r="A121" s="46"/>
      <c r="B121" s="41"/>
      <c r="C121" s="109"/>
      <c r="D121" s="110"/>
      <c r="E121" s="113"/>
      <c r="F121" s="9">
        <v>10</v>
      </c>
      <c r="G121" s="10"/>
      <c r="H121" s="67" t="e">
        <f>H119*3.5</f>
        <v>#REF!</v>
      </c>
    </row>
    <row r="122" spans="1:8" ht="14.25" customHeight="1" hidden="1" thickBot="1">
      <c r="A122" s="46"/>
      <c r="B122" s="41" t="s">
        <v>23</v>
      </c>
      <c r="C122" s="114" t="s">
        <v>62</v>
      </c>
      <c r="D122" s="115"/>
      <c r="E122" s="7" t="s">
        <v>34</v>
      </c>
      <c r="F122" s="8">
        <v>1</v>
      </c>
      <c r="G122" s="10"/>
      <c r="H122" s="67" t="e">
        <f>H116+35000</f>
        <v>#REF!</v>
      </c>
    </row>
    <row r="123" spans="1:8" ht="14.25" customHeight="1" hidden="1" thickBot="1">
      <c r="A123" s="46"/>
      <c r="B123" s="41"/>
      <c r="C123" s="107"/>
      <c r="D123" s="108"/>
      <c r="E123" s="112" t="s">
        <v>1</v>
      </c>
      <c r="F123" s="9">
        <v>5</v>
      </c>
      <c r="G123" s="10"/>
      <c r="H123" s="67" t="e">
        <f>H122*2.25</f>
        <v>#REF!</v>
      </c>
    </row>
    <row r="124" spans="1:8" ht="14.25" customHeight="1" hidden="1" thickBot="1">
      <c r="A124" s="46"/>
      <c r="B124" s="41"/>
      <c r="C124" s="109"/>
      <c r="D124" s="110"/>
      <c r="E124" s="113"/>
      <c r="F124" s="9">
        <v>10</v>
      </c>
      <c r="G124" s="10"/>
      <c r="H124" s="67" t="e">
        <f>H122*3.5</f>
        <v>#REF!</v>
      </c>
    </row>
    <row r="125" spans="1:7" ht="3" customHeight="1">
      <c r="A125" s="46"/>
      <c r="B125" s="41"/>
      <c r="C125" s="50"/>
      <c r="D125" s="50"/>
      <c r="E125" s="4"/>
      <c r="F125" s="1"/>
      <c r="G125" s="11"/>
    </row>
    <row r="126" spans="1:7" ht="3.75" customHeight="1" thickBot="1">
      <c r="A126" s="46"/>
      <c r="B126" s="41"/>
      <c r="C126" s="50"/>
      <c r="D126" s="50"/>
      <c r="E126" s="4"/>
      <c r="F126" s="1"/>
      <c r="G126" s="11"/>
    </row>
    <row r="127" spans="3:8" ht="43.5" customHeight="1" thickBot="1">
      <c r="C127" s="145" t="s">
        <v>60</v>
      </c>
      <c r="D127" s="146"/>
      <c r="E127" s="6" t="s">
        <v>32</v>
      </c>
      <c r="F127" s="6" t="s">
        <v>33</v>
      </c>
      <c r="G127" s="6" t="s">
        <v>44</v>
      </c>
      <c r="H127" s="66" t="s">
        <v>45</v>
      </c>
    </row>
    <row r="128" spans="3:8" ht="15.75" customHeight="1" thickBot="1">
      <c r="C128" s="107" t="s">
        <v>84</v>
      </c>
      <c r="D128" s="108"/>
      <c r="E128" s="112" t="s">
        <v>1</v>
      </c>
      <c r="F128" s="17" t="s">
        <v>55</v>
      </c>
      <c r="G128" s="9"/>
      <c r="H128" s="67">
        <v>12000</v>
      </c>
    </row>
    <row r="129" spans="1:10" ht="15.75" customHeight="1" thickBot="1">
      <c r="A129" s="46"/>
      <c r="B129" s="41" t="s">
        <v>22</v>
      </c>
      <c r="C129" s="107"/>
      <c r="D129" s="108"/>
      <c r="E129" s="133"/>
      <c r="F129" s="17" t="s">
        <v>56</v>
      </c>
      <c r="G129" s="9"/>
      <c r="H129" s="67">
        <v>18000</v>
      </c>
      <c r="J129" s="51"/>
    </row>
    <row r="130" spans="1:10" ht="15.75" customHeight="1" thickBot="1">
      <c r="A130" s="46"/>
      <c r="B130" s="41"/>
      <c r="C130" s="107"/>
      <c r="D130" s="108"/>
      <c r="E130" s="133"/>
      <c r="F130" s="17" t="s">
        <v>57</v>
      </c>
      <c r="G130" s="17"/>
      <c r="H130" s="67">
        <v>30000</v>
      </c>
      <c r="J130" s="51"/>
    </row>
    <row r="131" spans="1:10" ht="15.75" customHeight="1" thickBot="1">
      <c r="A131" s="46"/>
      <c r="B131" s="41"/>
      <c r="C131" s="107"/>
      <c r="D131" s="108"/>
      <c r="E131" s="113"/>
      <c r="F131" s="17" t="s">
        <v>58</v>
      </c>
      <c r="G131" s="17"/>
      <c r="H131" s="73">
        <v>58000</v>
      </c>
      <c r="J131" s="51"/>
    </row>
    <row r="132" spans="3:8" ht="15.75" customHeight="1" thickBot="1">
      <c r="C132" s="143" t="s">
        <v>86</v>
      </c>
      <c r="D132" s="101"/>
      <c r="E132" s="92" t="s">
        <v>34</v>
      </c>
      <c r="F132" s="78">
        <v>1</v>
      </c>
      <c r="G132" s="78"/>
      <c r="H132" s="83">
        <f>(H14-H30)*1</f>
        <v>41000</v>
      </c>
    </row>
    <row r="133" spans="3:8" ht="15.75" customHeight="1" thickBot="1">
      <c r="C133" s="104"/>
      <c r="D133" s="103"/>
      <c r="E133" s="139" t="s">
        <v>1</v>
      </c>
      <c r="F133" s="78">
        <v>5</v>
      </c>
      <c r="G133" s="78"/>
      <c r="H133" s="83">
        <f>(H15-H31)*1</f>
        <v>92250</v>
      </c>
    </row>
    <row r="134" spans="3:8" ht="15.75" customHeight="1" thickBot="1">
      <c r="C134" s="105"/>
      <c r="D134" s="106"/>
      <c r="E134" s="140"/>
      <c r="F134" s="86">
        <v>10</v>
      </c>
      <c r="G134" s="87"/>
      <c r="H134" s="83">
        <f>(H16-H32)*1</f>
        <v>143500</v>
      </c>
    </row>
    <row r="135" spans="3:8" ht="18" customHeight="1" thickBot="1" thickTop="1">
      <c r="C135" s="141" t="s">
        <v>72</v>
      </c>
      <c r="D135" s="142"/>
      <c r="E135" s="91" t="s">
        <v>34</v>
      </c>
      <c r="F135" s="76">
        <v>1</v>
      </c>
      <c r="G135" s="90"/>
      <c r="H135" s="83">
        <v>9900</v>
      </c>
    </row>
    <row r="136" spans="3:8" ht="15.75" customHeight="1" thickBot="1">
      <c r="C136" s="107"/>
      <c r="D136" s="108"/>
      <c r="E136" s="139" t="s">
        <v>1</v>
      </c>
      <c r="F136" s="78">
        <v>5</v>
      </c>
      <c r="G136" s="90"/>
      <c r="H136" s="68">
        <f>4*H135-100</f>
        <v>39500</v>
      </c>
    </row>
    <row r="137" spans="3:8" ht="15.75" customHeight="1" thickBot="1">
      <c r="C137" s="107"/>
      <c r="D137" s="108"/>
      <c r="E137" s="144"/>
      <c r="F137" s="78">
        <v>10</v>
      </c>
      <c r="G137" s="90"/>
      <c r="H137" s="68">
        <f>6*H135-400</f>
        <v>59000</v>
      </c>
    </row>
    <row r="138" spans="2:8" ht="15.75" customHeight="1" thickBot="1" thickTop="1">
      <c r="B138" s="36" t="s">
        <v>28</v>
      </c>
      <c r="C138" s="141" t="s">
        <v>49</v>
      </c>
      <c r="D138" s="142"/>
      <c r="E138" s="62" t="s">
        <v>34</v>
      </c>
      <c r="F138" s="9">
        <v>1</v>
      </c>
      <c r="G138" s="10"/>
      <c r="H138" s="68">
        <v>2000</v>
      </c>
    </row>
    <row r="139" spans="3:8" ht="15.75" customHeight="1" thickBot="1">
      <c r="C139" s="107"/>
      <c r="D139" s="108"/>
      <c r="E139" s="112" t="s">
        <v>1</v>
      </c>
      <c r="F139" s="9">
        <v>5</v>
      </c>
      <c r="G139" s="10"/>
      <c r="H139" s="68">
        <f>3.5*H138</f>
        <v>7000</v>
      </c>
    </row>
    <row r="140" spans="3:8" ht="15.75" customHeight="1" thickBot="1">
      <c r="C140" s="107"/>
      <c r="D140" s="108"/>
      <c r="E140" s="133"/>
      <c r="F140" s="9">
        <v>10</v>
      </c>
      <c r="G140" s="10"/>
      <c r="H140" s="68">
        <f>6*H138</f>
        <v>12000</v>
      </c>
    </row>
    <row r="141" spans="2:8" ht="15.75" customHeight="1" thickBot="1">
      <c r="B141" s="36" t="s">
        <v>29</v>
      </c>
      <c r="C141" s="114" t="s">
        <v>50</v>
      </c>
      <c r="D141" s="115"/>
      <c r="E141" s="7" t="s">
        <v>34</v>
      </c>
      <c r="F141" s="8">
        <v>1</v>
      </c>
      <c r="G141" s="10"/>
      <c r="H141" s="68">
        <v>4000</v>
      </c>
    </row>
    <row r="142" spans="3:8" ht="15.75" customHeight="1" thickBot="1">
      <c r="C142" s="107"/>
      <c r="D142" s="108"/>
      <c r="E142" s="112" t="s">
        <v>1</v>
      </c>
      <c r="F142" s="9">
        <v>5</v>
      </c>
      <c r="G142" s="10"/>
      <c r="H142" s="68">
        <f>4*H141</f>
        <v>16000</v>
      </c>
    </row>
    <row r="143" spans="3:8" ht="15.75" customHeight="1" thickBot="1">
      <c r="C143" s="107"/>
      <c r="D143" s="108"/>
      <c r="E143" s="133"/>
      <c r="F143" s="9">
        <v>10</v>
      </c>
      <c r="G143" s="10"/>
      <c r="H143" s="68">
        <f>6*H141</f>
        <v>24000</v>
      </c>
    </row>
    <row r="144" spans="2:8" ht="15.75" customHeight="1" thickBot="1">
      <c r="B144" s="36" t="s">
        <v>30</v>
      </c>
      <c r="C144" s="114" t="s">
        <v>51</v>
      </c>
      <c r="D144" s="115"/>
      <c r="E144" s="7" t="s">
        <v>34</v>
      </c>
      <c r="F144" s="8">
        <v>1</v>
      </c>
      <c r="G144" s="10"/>
      <c r="H144" s="68">
        <v>7000</v>
      </c>
    </row>
    <row r="145" spans="3:8" ht="15.75" customHeight="1" thickBot="1">
      <c r="C145" s="107"/>
      <c r="D145" s="108"/>
      <c r="E145" s="112" t="s">
        <v>1</v>
      </c>
      <c r="F145" s="9">
        <v>5</v>
      </c>
      <c r="G145" s="10"/>
      <c r="H145" s="68">
        <f>3*H144</f>
        <v>21000</v>
      </c>
    </row>
    <row r="146" spans="3:8" ht="15.75" customHeight="1" thickBot="1">
      <c r="C146" s="107"/>
      <c r="D146" s="108"/>
      <c r="E146" s="133"/>
      <c r="F146" s="9">
        <v>10</v>
      </c>
      <c r="G146" s="10"/>
      <c r="H146" s="68">
        <f>6*H144</f>
        <v>42000</v>
      </c>
    </row>
    <row r="147" spans="3:8" ht="15.75" customHeight="1" thickBot="1">
      <c r="C147" s="114" t="s">
        <v>3</v>
      </c>
      <c r="D147" s="115"/>
      <c r="E147" s="7" t="s">
        <v>34</v>
      </c>
      <c r="F147" s="8">
        <v>1</v>
      </c>
      <c r="G147" s="16"/>
      <c r="H147" s="68">
        <v>4200</v>
      </c>
    </row>
    <row r="148" spans="3:8" ht="15.75" customHeight="1" thickBot="1">
      <c r="C148" s="107"/>
      <c r="D148" s="108"/>
      <c r="E148" s="112" t="s">
        <v>1</v>
      </c>
      <c r="F148" s="9">
        <v>5</v>
      </c>
      <c r="G148" s="42"/>
      <c r="H148" s="68">
        <f>4*H147</f>
        <v>16800</v>
      </c>
    </row>
    <row r="149" spans="3:8" ht="15.75" customHeight="1" thickBot="1">
      <c r="C149" s="107"/>
      <c r="D149" s="108"/>
      <c r="E149" s="133"/>
      <c r="F149" s="9">
        <v>10</v>
      </c>
      <c r="G149" s="42"/>
      <c r="H149" s="68">
        <f>6*H147</f>
        <v>25200</v>
      </c>
    </row>
    <row r="150" spans="3:8" ht="15.75" customHeight="1" thickBot="1">
      <c r="C150" s="127" t="s">
        <v>74</v>
      </c>
      <c r="D150" s="128"/>
      <c r="E150" s="7" t="s">
        <v>34</v>
      </c>
      <c r="F150" s="8">
        <v>1</v>
      </c>
      <c r="G150" s="23"/>
      <c r="H150" s="68">
        <v>5900</v>
      </c>
    </row>
    <row r="151" spans="3:8" ht="15.75" customHeight="1" thickBot="1">
      <c r="C151" s="129"/>
      <c r="D151" s="130"/>
      <c r="E151" s="112" t="s">
        <v>1</v>
      </c>
      <c r="F151" s="9">
        <v>5</v>
      </c>
      <c r="G151" s="23"/>
      <c r="H151" s="68">
        <f>4*H150</f>
        <v>23600</v>
      </c>
    </row>
    <row r="152" spans="3:8" ht="15.75" customHeight="1" thickBot="1">
      <c r="C152" s="129"/>
      <c r="D152" s="130"/>
      <c r="E152" s="133"/>
      <c r="F152" s="9">
        <v>10</v>
      </c>
      <c r="G152" s="23"/>
      <c r="H152" s="68">
        <f>6*H150</f>
        <v>35400</v>
      </c>
    </row>
    <row r="153" spans="3:8" ht="15.75" customHeight="1" thickBot="1">
      <c r="C153" s="127" t="s">
        <v>75</v>
      </c>
      <c r="D153" s="128"/>
      <c r="E153" s="7" t="s">
        <v>34</v>
      </c>
      <c r="F153" s="8">
        <v>1</v>
      </c>
      <c r="G153" s="23"/>
      <c r="H153" s="68">
        <f>7800*1.25</f>
        <v>9750</v>
      </c>
    </row>
    <row r="154" spans="3:8" ht="15.75" customHeight="1" thickBot="1">
      <c r="C154" s="129"/>
      <c r="D154" s="130"/>
      <c r="E154" s="112" t="s">
        <v>1</v>
      </c>
      <c r="F154" s="9">
        <v>5</v>
      </c>
      <c r="G154" s="23"/>
      <c r="H154" s="68">
        <f>4*H153</f>
        <v>39000</v>
      </c>
    </row>
    <row r="155" spans="3:8" ht="15.75" customHeight="1" thickBot="1">
      <c r="C155" s="129"/>
      <c r="D155" s="130"/>
      <c r="E155" s="133"/>
      <c r="F155" s="9">
        <v>10</v>
      </c>
      <c r="G155" s="23"/>
      <c r="H155" s="68">
        <f>6*H153</f>
        <v>58500</v>
      </c>
    </row>
    <row r="156" spans="3:8" ht="15.75" customHeight="1" thickBot="1">
      <c r="C156" s="127" t="s">
        <v>76</v>
      </c>
      <c r="D156" s="128"/>
      <c r="E156" s="7" t="s">
        <v>34</v>
      </c>
      <c r="F156" s="8">
        <v>1</v>
      </c>
      <c r="G156" s="16"/>
      <c r="H156" s="67">
        <f>H153+1400-250</f>
        <v>10900</v>
      </c>
    </row>
    <row r="157" spans="3:8" ht="15.75" customHeight="1" thickBot="1">
      <c r="C157" s="129"/>
      <c r="D157" s="130"/>
      <c r="E157" s="112" t="s">
        <v>1</v>
      </c>
      <c r="F157" s="9">
        <v>5</v>
      </c>
      <c r="G157" s="23"/>
      <c r="H157" s="68">
        <f>4*H156</f>
        <v>43600</v>
      </c>
    </row>
    <row r="158" spans="3:8" ht="15.75" customHeight="1" thickBot="1">
      <c r="C158" s="131"/>
      <c r="D158" s="132"/>
      <c r="E158" s="113"/>
      <c r="F158" s="9">
        <v>10</v>
      </c>
      <c r="G158" s="23"/>
      <c r="H158" s="68">
        <f>6*H156</f>
        <v>65400</v>
      </c>
    </row>
    <row r="159" spans="1:8" s="31" customFormat="1" ht="14.25" customHeight="1" hidden="1" thickBot="1">
      <c r="A159" s="44"/>
      <c r="B159" s="37"/>
      <c r="C159" s="121" t="s">
        <v>4</v>
      </c>
      <c r="D159" s="122"/>
      <c r="E159" s="28" t="s">
        <v>34</v>
      </c>
      <c r="F159" s="29">
        <v>1</v>
      </c>
      <c r="G159" s="30"/>
      <c r="H159" s="72">
        <f>G159*курс</f>
        <v>0</v>
      </c>
    </row>
    <row r="160" spans="1:8" s="31" customFormat="1" ht="14.25" customHeight="1" hidden="1" thickBot="1">
      <c r="A160" s="44"/>
      <c r="B160" s="37"/>
      <c r="C160" s="123"/>
      <c r="D160" s="124"/>
      <c r="E160" s="134" t="s">
        <v>1</v>
      </c>
      <c r="F160" s="32">
        <v>5</v>
      </c>
      <c r="G160" s="33"/>
      <c r="H160" s="72">
        <f>G160*курс</f>
        <v>0</v>
      </c>
    </row>
    <row r="161" spans="1:8" s="31" customFormat="1" ht="14.25" customHeight="1" hidden="1" thickBot="1">
      <c r="A161" s="44"/>
      <c r="B161" s="37"/>
      <c r="C161" s="125"/>
      <c r="D161" s="126"/>
      <c r="E161" s="135"/>
      <c r="F161" s="32">
        <v>10</v>
      </c>
      <c r="G161" s="32"/>
      <c r="H161" s="72">
        <f>G161*курс</f>
        <v>0</v>
      </c>
    </row>
    <row r="162" spans="1:8" s="31" customFormat="1" ht="14.25" customHeight="1">
      <c r="A162" s="44"/>
      <c r="B162" s="37"/>
      <c r="C162" s="93"/>
      <c r="D162" s="93"/>
      <c r="E162" s="94"/>
      <c r="F162" s="95"/>
      <c r="G162" s="95"/>
      <c r="H162" s="96"/>
    </row>
    <row r="163" ht="15.75" customHeight="1"/>
    <row r="164" ht="15.75" customHeight="1"/>
  </sheetData>
  <sheetProtection/>
  <mergeCells count="100">
    <mergeCell ref="C67:D69"/>
    <mergeCell ref="E68:E69"/>
    <mergeCell ref="C63:F63"/>
    <mergeCell ref="C73:D75"/>
    <mergeCell ref="E77:E78"/>
    <mergeCell ref="C76:D78"/>
    <mergeCell ref="E71:E72"/>
    <mergeCell ref="C53:D57"/>
    <mergeCell ref="E55:E57"/>
    <mergeCell ref="C70:D72"/>
    <mergeCell ref="C66:D66"/>
    <mergeCell ref="C59:G59"/>
    <mergeCell ref="C30:D32"/>
    <mergeCell ref="D3:F3"/>
    <mergeCell ref="C28:E28"/>
    <mergeCell ref="C9:H9"/>
    <mergeCell ref="C10:H10"/>
    <mergeCell ref="E104:E105"/>
    <mergeCell ref="C12:E12"/>
    <mergeCell ref="C22:D22"/>
    <mergeCell ref="D24:D27"/>
    <mergeCell ref="E74:E75"/>
    <mergeCell ref="C100:D102"/>
    <mergeCell ref="C103:D105"/>
    <mergeCell ref="C13:D13"/>
    <mergeCell ref="E49:E51"/>
    <mergeCell ref="E39:E41"/>
    <mergeCell ref="E44:E46"/>
    <mergeCell ref="C29:D29"/>
    <mergeCell ref="C37:D41"/>
    <mergeCell ref="C88:D90"/>
    <mergeCell ref="E35:E36"/>
    <mergeCell ref="C8:H8"/>
    <mergeCell ref="E31:E32"/>
    <mergeCell ref="E18:E19"/>
    <mergeCell ref="C17:C19"/>
    <mergeCell ref="E24:E27"/>
    <mergeCell ref="C23:C27"/>
    <mergeCell ref="D17:D19"/>
    <mergeCell ref="C21:G21"/>
    <mergeCell ref="C14:D16"/>
    <mergeCell ref="E15:E16"/>
    <mergeCell ref="C141:D143"/>
    <mergeCell ref="C132:D134"/>
    <mergeCell ref="E136:E137"/>
    <mergeCell ref="C119:D121"/>
    <mergeCell ref="C128:D131"/>
    <mergeCell ref="C122:D124"/>
    <mergeCell ref="C127:D127"/>
    <mergeCell ref="C135:D137"/>
    <mergeCell ref="E80:E81"/>
    <mergeCell ref="E151:E152"/>
    <mergeCell ref="C138:D140"/>
    <mergeCell ref="E148:E149"/>
    <mergeCell ref="C147:D149"/>
    <mergeCell ref="C150:D152"/>
    <mergeCell ref="C144:D146"/>
    <mergeCell ref="E145:E146"/>
    <mergeCell ref="E92:E93"/>
    <mergeCell ref="E101:E102"/>
    <mergeCell ref="E139:E140"/>
    <mergeCell ref="E157:E158"/>
    <mergeCell ref="C115:D115"/>
    <mergeCell ref="C153:D155"/>
    <mergeCell ref="O79:O83"/>
    <mergeCell ref="E133:E134"/>
    <mergeCell ref="E89:E90"/>
    <mergeCell ref="E128:E131"/>
    <mergeCell ref="E120:E121"/>
    <mergeCell ref="E95:E96"/>
    <mergeCell ref="C42:D46"/>
    <mergeCell ref="C58:H58"/>
    <mergeCell ref="E123:E124"/>
    <mergeCell ref="C159:D161"/>
    <mergeCell ref="C116:D118"/>
    <mergeCell ref="E117:E118"/>
    <mergeCell ref="C156:D158"/>
    <mergeCell ref="E142:E143"/>
    <mergeCell ref="E154:E155"/>
    <mergeCell ref="E160:E161"/>
    <mergeCell ref="C106:D108"/>
    <mergeCell ref="E98:E99"/>
    <mergeCell ref="H26:H27"/>
    <mergeCell ref="F26:F27"/>
    <mergeCell ref="C82:D84"/>
    <mergeCell ref="C91:D93"/>
    <mergeCell ref="C85:D87"/>
    <mergeCell ref="E83:E84"/>
    <mergeCell ref="E86:E87"/>
    <mergeCell ref="C79:D81"/>
    <mergeCell ref="C5:H5"/>
    <mergeCell ref="C4:D4"/>
    <mergeCell ref="C33:D36"/>
    <mergeCell ref="C47:D51"/>
    <mergeCell ref="C113:H113"/>
    <mergeCell ref="E107:E108"/>
    <mergeCell ref="E110:E111"/>
    <mergeCell ref="C94:D96"/>
    <mergeCell ref="C109:D111"/>
    <mergeCell ref="C97:D99"/>
  </mergeCells>
  <printOptions/>
  <pageMargins left="1.05" right="0.15748031496062992" top="0.16" bottom="0.21" header="0.16" footer="0.19"/>
  <pageSetup horizontalDpi="600" verticalDpi="600" orientation="portrait" paperSize="9" scale="66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ООО ЕВРОСОФТ в руб</dc:title>
  <dc:subject>2010-12-01</dc:subject>
  <dc:creator>Kurnavin</dc:creator>
  <cp:keywords/>
  <dc:description/>
  <cp:lastModifiedBy>Windows User</cp:lastModifiedBy>
  <cp:lastPrinted>2015-03-19T07:21:51Z</cp:lastPrinted>
  <dcterms:created xsi:type="dcterms:W3CDTF">2004-12-06T08:16:22Z</dcterms:created>
  <dcterms:modified xsi:type="dcterms:W3CDTF">2015-07-16T08:58:18Z</dcterms:modified>
  <cp:category/>
  <cp:version/>
  <cp:contentType/>
  <cp:contentStatus/>
</cp:coreProperties>
</file>